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75" windowWidth="26595" windowHeight="11040"/>
  </bookViews>
  <sheets>
    <sheet name="2015 motor data" sheetId="1" r:id="rId1"/>
  </sheets>
  <calcPr calcId="145621" concurrentCalc="0"/>
</workbook>
</file>

<file path=xl/calcChain.xml><?xml version="1.0" encoding="utf-8"?>
<calcChain xmlns="http://schemas.openxmlformats.org/spreadsheetml/2006/main">
  <c r="I15" i="1" l="1"/>
  <c r="F15" i="1"/>
  <c r="I14" i="1"/>
  <c r="F14" i="1"/>
  <c r="I13" i="1"/>
  <c r="F13" i="1"/>
  <c r="I12" i="1"/>
  <c r="F12" i="1"/>
  <c r="I11" i="1"/>
  <c r="F11" i="1"/>
  <c r="I10" i="1"/>
  <c r="F10" i="1"/>
  <c r="I9" i="1"/>
  <c r="F9" i="1"/>
  <c r="I8" i="1"/>
  <c r="F8" i="1"/>
  <c r="I7" i="1"/>
  <c r="F7" i="1"/>
  <c r="I6" i="1"/>
  <c r="F6" i="1"/>
  <c r="I4" i="1"/>
  <c r="F4" i="1"/>
  <c r="I5" i="1"/>
  <c r="F5" i="1"/>
  <c r="I3" i="1"/>
  <c r="F3" i="1"/>
  <c r="F2" i="1"/>
  <c r="H3" i="1"/>
  <c r="G3" i="1"/>
  <c r="E3" i="1"/>
  <c r="D3" i="1"/>
  <c r="D6" i="1"/>
  <c r="D7" i="1"/>
  <c r="D8" i="1"/>
  <c r="D9" i="1"/>
  <c r="D10" i="1"/>
  <c r="D11" i="1"/>
  <c r="D12" i="1"/>
  <c r="D13" i="1"/>
  <c r="D14" i="1"/>
  <c r="D15" i="1"/>
  <c r="D4" i="1"/>
  <c r="D5" i="1"/>
  <c r="G5" i="1"/>
  <c r="E5" i="1"/>
  <c r="G12" i="1"/>
  <c r="E12" i="1"/>
  <c r="G13" i="1"/>
  <c r="E13" i="1"/>
  <c r="G10" i="1"/>
  <c r="E10" i="1"/>
  <c r="G6" i="1"/>
  <c r="E6" i="1"/>
  <c r="G4" i="1"/>
  <c r="E4" i="1"/>
  <c r="G14" i="1"/>
  <c r="E14" i="1"/>
  <c r="G11" i="1"/>
  <c r="E11" i="1"/>
  <c r="G15" i="1"/>
  <c r="E15" i="1"/>
  <c r="I2" i="1"/>
  <c r="G2" i="1"/>
  <c r="E2" i="1"/>
  <c r="G9" i="1"/>
  <c r="E9" i="1"/>
  <c r="G7" i="1"/>
  <c r="E7" i="1"/>
  <c r="G8" i="1"/>
  <c r="E8" i="1"/>
</calcChain>
</file>

<file path=xl/sharedStrings.xml><?xml version="1.0" encoding="utf-8"?>
<sst xmlns="http://schemas.openxmlformats.org/spreadsheetml/2006/main" count="64" uniqueCount="53">
  <si>
    <t>Make</t>
  </si>
  <si>
    <t>AndyMark</t>
  </si>
  <si>
    <t xml:space="preserve"> am-2161</t>
  </si>
  <si>
    <t xml:space="preserve"> RS775-125 Motor</t>
  </si>
  <si>
    <t xml:space="preserve"> am-2194</t>
  </si>
  <si>
    <t xml:space="preserve"> Snow Blower Motor</t>
  </si>
  <si>
    <t xml:space="preserve"> am-2235</t>
  </si>
  <si>
    <t>BaneBots</t>
  </si>
  <si>
    <t xml:space="preserve"> RS-550 Motor</t>
  </si>
  <si>
    <t xml:space="preserve"> M5-RS550-12</t>
  </si>
  <si>
    <t xml:space="preserve"> RS-775 Motor</t>
  </si>
  <si>
    <t xml:space="preserve"> M7-RS775-18</t>
  </si>
  <si>
    <t xml:space="preserve"> Specs at 12V</t>
  </si>
  <si>
    <t>Denso</t>
  </si>
  <si>
    <t xml:space="preserve"> Window Motor</t>
  </si>
  <si>
    <t xml:space="preserve"> 262100-3030</t>
  </si>
  <si>
    <t xml:space="preserve"> Right</t>
  </si>
  <si>
    <t xml:space="preserve"> 262100-3040</t>
  </si>
  <si>
    <t xml:space="preserve"> Left</t>
  </si>
  <si>
    <t xml:space="preserve"> Throttle Motor</t>
  </si>
  <si>
    <t xml:space="preserve"> AE235100-0160</t>
  </si>
  <si>
    <t>Varies</t>
  </si>
  <si>
    <t xml:space="preserve"> CIM Motor</t>
  </si>
  <si>
    <t xml:space="preserve"> Varies</t>
  </si>
  <si>
    <t xml:space="preserve"> In kickoff kit</t>
  </si>
  <si>
    <t>VEX</t>
  </si>
  <si>
    <t xml:space="preserve"> BAG Motor</t>
  </si>
  <si>
    <t xml:space="preserve"> 217-3351</t>
  </si>
  <si>
    <t xml:space="preserve"> Mini CIM Motor</t>
  </si>
  <si>
    <t xml:space="preserve"> 217-3371</t>
  </si>
  <si>
    <t xml:space="preserve"> Name</t>
  </si>
  <si>
    <t xml:space="preserve"> Notes</t>
  </si>
  <si>
    <t xml:space="preserve"> 9015 Motor</t>
  </si>
  <si>
    <t xml:space="preserve"> am-0912</t>
  </si>
  <si>
    <t xml:space="preserve"> RS775-5 Motor</t>
  </si>
  <si>
    <t xml:space="preserve"> Specs at 13V Stall Force Push - 3800 N Pull - 2800N</t>
  </si>
  <si>
    <t xml:space="preserve"> In kickoff kit Pinion: 12 tooth 20°PA 0.75 module</t>
  </si>
  <si>
    <t>Max Power (w)</t>
  </si>
  <si>
    <t xml:space="preserve"> Stall Torque (oz-in)</t>
  </si>
  <si>
    <t xml:space="preserve"> Free Current (A)</t>
  </si>
  <si>
    <t xml:space="preserve"> Stall Current (A)</t>
  </si>
  <si>
    <t xml:space="preserve"> Weight (lbs)</t>
  </si>
  <si>
    <t xml:space="preserve"> In kickoff kit mates with PG71 gearbox</t>
  </si>
  <si>
    <t>Mates with PG27 gearbox</t>
  </si>
  <si>
    <t xml:space="preserve"> Part Number</t>
  </si>
  <si>
    <t xml:space="preserve"> Free Speed (rpm)</t>
  </si>
  <si>
    <t xml:space="preserve"> Stall Torque (N-m)</t>
  </si>
  <si>
    <t>CIM</t>
  </si>
  <si>
    <t>Vexpro</t>
  </si>
  <si>
    <t>775Pro</t>
  </si>
  <si>
    <t>Power @ 30A</t>
  </si>
  <si>
    <t>Torque @ 30A</t>
  </si>
  <si>
    <t>Speed @ 30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</si>
</sst>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trike/>
      <sz val="18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6" fillId="0" borderId="0" xfId="0" applyFont="1" applyAlignment="1">
      <alignment wrapText="1"/>
    </xf>
    <xf numFmtId="0" fontId="18" fillId="0" borderId="0" xfId="0" applyFont="1"/>
    <xf numFmtId="0" fontId="18" fillId="0" borderId="0" xfId="0" applyFont="1" applyAlignment="1">
      <alignment horizontal="right"/>
    </xf>
    <xf numFmtId="0" fontId="19" fillId="0" borderId="0" xfId="0" applyFont="1" applyAlignment="1">
      <alignment wrapText="1"/>
    </xf>
    <xf numFmtId="0" fontId="20" fillId="0" borderId="0" xfId="0" applyFont="1"/>
    <xf numFmtId="0" fontId="20" fillId="0" borderId="0" xfId="0" applyFont="1" applyAlignment="1">
      <alignment horizontal="right"/>
    </xf>
    <xf numFmtId="2" fontId="20" fillId="0" borderId="0" xfId="0" applyNumberFormat="1" applyFont="1" applyAlignment="1">
      <alignment horizontal="right"/>
    </xf>
    <xf numFmtId="1" fontId="20" fillId="0" borderId="0" xfId="0" applyNumberFormat="1" applyFont="1" applyAlignment="1">
      <alignment horizontal="right"/>
    </xf>
    <xf numFmtId="0" fontId="21" fillId="0" borderId="0" xfId="0" applyFont="1"/>
    <xf numFmtId="0" fontId="19" fillId="0" borderId="0" xfId="0" applyFont="1" applyAlignment="1">
      <alignment horizontal="center" wrapText="1"/>
    </xf>
    <xf numFmtId="164" fontId="20" fillId="0" borderId="0" xfId="0" applyNumberFormat="1" applyFont="1" applyAlignment="1">
      <alignment horizontal="right" indent="4"/>
    </xf>
    <xf numFmtId="2" fontId="20" fillId="0" borderId="0" xfId="0" applyNumberFormat="1" applyFont="1" applyAlignment="1">
      <alignment horizontal="right" indent="4"/>
    </xf>
    <xf numFmtId="0" fontId="20" fillId="0" borderId="0" xfId="0" applyFont="1" applyAlignment="1">
      <alignment horizontal="right" indent="4"/>
    </xf>
    <xf numFmtId="164" fontId="21" fillId="0" borderId="0" xfId="0" applyNumberFormat="1" applyFont="1" applyAlignment="1">
      <alignment horizontal="right" indent="4"/>
    </xf>
    <xf numFmtId="2" fontId="21" fillId="0" borderId="0" xfId="0" applyNumberFormat="1" applyFont="1" applyAlignment="1">
      <alignment horizontal="right" indent="4"/>
    </xf>
    <xf numFmtId="0" fontId="21" fillId="0" borderId="0" xfId="0" applyFont="1" applyAlignment="1">
      <alignment horizontal="right" indent="4"/>
    </xf>
    <xf numFmtId="1" fontId="20" fillId="0" borderId="0" xfId="0" applyNumberFormat="1" applyFont="1" applyAlignment="1">
      <alignment horizontal="right" indent="4"/>
    </xf>
    <xf numFmtId="1" fontId="21" fillId="0" borderId="0" xfId="0" applyNumberFormat="1" applyFont="1" applyAlignment="1">
      <alignment horizontal="right" indent="4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workbookViewId="0">
      <selection activeCell="E3" sqref="E3"/>
    </sheetView>
  </sheetViews>
  <sheetFormatPr defaultRowHeight="15" x14ac:dyDescent="0.25"/>
  <cols>
    <col min="1" max="1" width="16.140625" bestFit="1" customWidth="1"/>
    <col min="2" max="2" width="32.7109375" customWidth="1"/>
    <col min="3" max="3" width="15.5703125" hidden="1" customWidth="1"/>
    <col min="4" max="12" width="21.140625" customWidth="1"/>
    <col min="13" max="13" width="7.7109375" hidden="1" customWidth="1"/>
    <col min="14" max="14" width="46" hidden="1" customWidth="1"/>
    <col min="15" max="15" width="7.42578125" bestFit="1" customWidth="1"/>
    <col min="16" max="16" width="8.140625" bestFit="1" customWidth="1"/>
    <col min="17" max="17" width="8.5703125" bestFit="1" customWidth="1"/>
    <col min="18" max="18" width="5.42578125" bestFit="1" customWidth="1"/>
    <col min="19" max="19" width="8.140625" bestFit="1" customWidth="1"/>
    <col min="20" max="20" width="8.5703125" bestFit="1" customWidth="1"/>
    <col min="21" max="21" width="7.85546875" bestFit="1" customWidth="1"/>
    <col min="22" max="22" width="5.42578125" bestFit="1" customWidth="1"/>
    <col min="23" max="23" width="6.7109375" bestFit="1" customWidth="1"/>
    <col min="24" max="24" width="5.42578125" bestFit="1" customWidth="1"/>
    <col min="25" max="25" width="7.140625" bestFit="1" customWidth="1"/>
  </cols>
  <sheetData>
    <row r="1" spans="1:14" s="1" customFormat="1" ht="46.5" x14ac:dyDescent="0.35">
      <c r="A1" s="6" t="s">
        <v>0</v>
      </c>
      <c r="B1" s="6" t="s">
        <v>30</v>
      </c>
      <c r="C1" s="6" t="s">
        <v>44</v>
      </c>
      <c r="D1" s="12" t="s">
        <v>37</v>
      </c>
      <c r="E1" s="12" t="s">
        <v>50</v>
      </c>
      <c r="F1" s="12" t="s">
        <v>51</v>
      </c>
      <c r="G1" s="12" t="s">
        <v>52</v>
      </c>
      <c r="H1" s="12" t="s">
        <v>38</v>
      </c>
      <c r="I1" s="12" t="s">
        <v>46</v>
      </c>
      <c r="J1" s="12" t="s">
        <v>45</v>
      </c>
      <c r="K1" s="12" t="s">
        <v>39</v>
      </c>
      <c r="L1" s="12" t="s">
        <v>40</v>
      </c>
      <c r="M1" s="3" t="s">
        <v>41</v>
      </c>
      <c r="N1" s="3" t="s">
        <v>31</v>
      </c>
    </row>
    <row r="2" spans="1:14" ht="23.25" hidden="1" x14ac:dyDescent="0.35">
      <c r="A2" s="7" t="s">
        <v>21</v>
      </c>
      <c r="B2" s="7" t="s">
        <v>22</v>
      </c>
      <c r="C2" s="7" t="s">
        <v>23</v>
      </c>
      <c r="D2" s="8">
        <v>337.34</v>
      </c>
      <c r="E2" s="9">
        <f t="shared" ref="E2" si="0">F2*G2*2*PI()/60</f>
        <v>223.32360070519709</v>
      </c>
      <c r="F2" s="8">
        <f>I2*(30-K2)/(L2-K2)</f>
        <v>0.50806429284834165</v>
      </c>
      <c r="G2" s="10">
        <f t="shared" ref="G2" si="1">-J2/I2*F2+J2</f>
        <v>4197.4673829623944</v>
      </c>
      <c r="H2" s="8">
        <v>343.4</v>
      </c>
      <c r="I2" s="8">
        <f t="shared" ref="I2" si="2">H2/141.611932278125</f>
        <v>2.424936899565528</v>
      </c>
      <c r="J2" s="8">
        <v>5310</v>
      </c>
      <c r="K2" s="8">
        <v>2.7</v>
      </c>
      <c r="L2" s="8">
        <v>133</v>
      </c>
      <c r="M2" s="2">
        <v>2.8</v>
      </c>
      <c r="N2" t="s">
        <v>24</v>
      </c>
    </row>
    <row r="3" spans="1:14" ht="23.25" x14ac:dyDescent="0.35">
      <c r="A3" s="7" t="s">
        <v>48</v>
      </c>
      <c r="B3" s="7" t="s">
        <v>49</v>
      </c>
      <c r="C3" s="7"/>
      <c r="D3" s="13">
        <f>I3*J3*2*PI()/60/4</f>
        <v>346.26189408224695</v>
      </c>
      <c r="E3" s="13">
        <f>F3*G3*2*PI()/60</f>
        <v>237.5228263886878</v>
      </c>
      <c r="F3" s="14">
        <f>I3*(30-K3)/(L3-K3)</f>
        <v>0.15546475188785897</v>
      </c>
      <c r="G3" s="19">
        <f>-J3/I3*F3+J3</f>
        <v>14589.647411852964</v>
      </c>
      <c r="H3" s="13">
        <f>6.26*16</f>
        <v>100.16</v>
      </c>
      <c r="I3" s="14">
        <f>H3/141.611932278125</f>
        <v>0.7072850316263346</v>
      </c>
      <c r="J3" s="15">
        <v>18700</v>
      </c>
      <c r="K3" s="15">
        <v>0.7</v>
      </c>
      <c r="L3" s="15">
        <v>134</v>
      </c>
      <c r="M3" s="2"/>
    </row>
    <row r="4" spans="1:14" ht="23.25" x14ac:dyDescent="0.35">
      <c r="A4" s="7" t="s">
        <v>7</v>
      </c>
      <c r="B4" s="7" t="s">
        <v>10</v>
      </c>
      <c r="C4" s="7" t="s">
        <v>11</v>
      </c>
      <c r="D4" s="13">
        <f>I4*J4*2*PI()/60/4</f>
        <v>266.60061272929494</v>
      </c>
      <c r="E4" s="13">
        <f>F4*G4*2*PI()/60</f>
        <v>236.55815334183987</v>
      </c>
      <c r="F4" s="14">
        <f>I4*(30-K4)/(L4-K4)</f>
        <v>0.26018998875583776</v>
      </c>
      <c r="G4" s="19">
        <f>-J4/I4*F4+J4</f>
        <v>8681.9787985865732</v>
      </c>
      <c r="H4" s="13">
        <v>110.93</v>
      </c>
      <c r="I4" s="14">
        <f>H4/141.611932278125</f>
        <v>0.78333794487129893</v>
      </c>
      <c r="J4" s="15">
        <v>13000</v>
      </c>
      <c r="K4" s="15">
        <v>1.8</v>
      </c>
      <c r="L4" s="15">
        <v>86.7</v>
      </c>
      <c r="M4" s="2">
        <v>0.74</v>
      </c>
      <c r="N4" t="s">
        <v>12</v>
      </c>
    </row>
    <row r="5" spans="1:14" ht="23.25" x14ac:dyDescent="0.35">
      <c r="A5" s="7" t="s">
        <v>1</v>
      </c>
      <c r="B5" s="7" t="s">
        <v>47</v>
      </c>
      <c r="C5" s="7"/>
      <c r="D5" s="13">
        <f>I5*J5*2*PI()/60/4</f>
        <v>337.10375474740391</v>
      </c>
      <c r="E5" s="13">
        <f>F5*G5*2*PI()/60</f>
        <v>223.32360070519709</v>
      </c>
      <c r="F5" s="14">
        <f>I5*(30-K5)/(L5-K5)</f>
        <v>0.50806429284834165</v>
      </c>
      <c r="G5" s="19">
        <f>-J5/I5*F5+J5</f>
        <v>4197.4673829623944</v>
      </c>
      <c r="H5" s="13">
        <v>343.4</v>
      </c>
      <c r="I5" s="14">
        <f>H5/141.611932278125</f>
        <v>2.424936899565528</v>
      </c>
      <c r="J5" s="15">
        <v>5310</v>
      </c>
      <c r="K5" s="15">
        <v>2.7</v>
      </c>
      <c r="L5" s="15">
        <v>133</v>
      </c>
      <c r="M5" s="2">
        <v>0.48</v>
      </c>
    </row>
    <row r="6" spans="1:14" ht="23.25" x14ac:dyDescent="0.35">
      <c r="A6" s="7" t="s">
        <v>7</v>
      </c>
      <c r="B6" s="7" t="s">
        <v>8</v>
      </c>
      <c r="C6" s="7" t="s">
        <v>9</v>
      </c>
      <c r="D6" s="13">
        <f>I6*J6*2*PI()/60/4</f>
        <v>245.65750209609016</v>
      </c>
      <c r="E6" s="13">
        <f>F6*G6*2*PI()/60</f>
        <v>221.15980105603688</v>
      </c>
      <c r="F6" s="14">
        <f>I6*(30-K6)/(L6-K6)</f>
        <v>0.16632742022163244</v>
      </c>
      <c r="G6" s="19">
        <f>-J6/I6*F6+J6</f>
        <v>12697.368421052632</v>
      </c>
      <c r="H6" s="13">
        <v>68.849999999999994</v>
      </c>
      <c r="I6" s="14">
        <f>H6/141.611932278125</f>
        <v>0.4861878437247717</v>
      </c>
      <c r="J6" s="15">
        <v>19300</v>
      </c>
      <c r="K6" s="15">
        <v>1.4</v>
      </c>
      <c r="L6" s="15">
        <v>85</v>
      </c>
      <c r="M6" s="2">
        <v>2.16</v>
      </c>
      <c r="N6" t="s">
        <v>24</v>
      </c>
    </row>
    <row r="7" spans="1:14" ht="23.25" x14ac:dyDescent="0.35">
      <c r="A7" s="7" t="s">
        <v>25</v>
      </c>
      <c r="B7" s="7" t="s">
        <v>28</v>
      </c>
      <c r="C7" s="7" t="s">
        <v>29</v>
      </c>
      <c r="D7" s="13">
        <f>I7*J7*2*PI()/60/4</f>
        <v>227.24564512215051</v>
      </c>
      <c r="E7" s="13">
        <f>F7*G7*2*PI()/60</f>
        <v>203.17722747240066</v>
      </c>
      <c r="F7" s="14">
        <f>I7*(30-K7)/(L7-K7)</f>
        <v>0.47219719638539953</v>
      </c>
      <c r="G7" s="19">
        <f>-J7/I7*F7+J7</f>
        <v>4108.875739644971</v>
      </c>
      <c r="H7" s="13">
        <v>198.26</v>
      </c>
      <c r="I7" s="14">
        <f>H7/141.611932278125</f>
        <v>1.4000232664760093</v>
      </c>
      <c r="J7" s="15">
        <v>6200</v>
      </c>
      <c r="K7" s="15">
        <v>1.5</v>
      </c>
      <c r="L7" s="15">
        <v>86</v>
      </c>
      <c r="M7" s="2">
        <v>0.5</v>
      </c>
    </row>
    <row r="8" spans="1:14" ht="23.25" x14ac:dyDescent="0.35">
      <c r="A8" s="7" t="s">
        <v>1</v>
      </c>
      <c r="B8" s="7" t="s">
        <v>32</v>
      </c>
      <c r="C8" s="7" t="s">
        <v>33</v>
      </c>
      <c r="D8" s="13">
        <f>I8*J8*2*PI()/60/4</f>
        <v>179.36923388586777</v>
      </c>
      <c r="E8" s="13">
        <f>F8*G8*2*PI()/60</f>
        <v>178.22493547332232</v>
      </c>
      <c r="F8" s="14">
        <f>I8*(30-K8)/(L8-K8)</f>
        <v>0.1970051132809299</v>
      </c>
      <c r="G8" s="19">
        <f>-J8/I8*F8+J8</f>
        <v>8638.9776357827468</v>
      </c>
      <c r="H8" s="13">
        <v>60.64</v>
      </c>
      <c r="I8" s="14">
        <f>H8/141.611932278125</f>
        <v>0.42821250317313231</v>
      </c>
      <c r="J8" s="15">
        <v>16000</v>
      </c>
      <c r="K8" s="15">
        <v>1.2</v>
      </c>
      <c r="L8" s="15">
        <v>63.8</v>
      </c>
      <c r="M8" s="2">
        <v>0.71</v>
      </c>
      <c r="N8" t="s">
        <v>24</v>
      </c>
    </row>
    <row r="9" spans="1:14" ht="23.25" x14ac:dyDescent="0.35">
      <c r="A9" s="7" t="s">
        <v>25</v>
      </c>
      <c r="B9" s="7" t="s">
        <v>26</v>
      </c>
      <c r="C9" s="7" t="s">
        <v>27</v>
      </c>
      <c r="D9" s="13">
        <f>I9*J9*2*PI()/60/4</f>
        <v>146.59530394761885</v>
      </c>
      <c r="E9" s="13">
        <f>F9*G9*2*PI()/60</f>
        <v>118.37219722134364</v>
      </c>
      <c r="F9" s="14">
        <f>I9*(30-K9)/(L9-K9)</f>
        <v>0.28773085568068119</v>
      </c>
      <c r="G9" s="19">
        <f>-J9/I9*F9+J9</f>
        <v>3928.5714285714294</v>
      </c>
      <c r="H9" s="13">
        <v>56.64</v>
      </c>
      <c r="I9" s="14">
        <f>H9/141.611932278125</f>
        <v>0.39996629583981219</v>
      </c>
      <c r="J9" s="15">
        <v>14000</v>
      </c>
      <c r="K9" s="15">
        <v>1.8</v>
      </c>
      <c r="L9" s="15">
        <v>41</v>
      </c>
      <c r="M9" s="5">
        <v>1.1100000000000001</v>
      </c>
      <c r="N9" s="4"/>
    </row>
    <row r="10" spans="1:14" ht="23.25" x14ac:dyDescent="0.35">
      <c r="A10" s="11" t="s">
        <v>1</v>
      </c>
      <c r="B10" s="11" t="s">
        <v>5</v>
      </c>
      <c r="C10" s="11" t="s">
        <v>6</v>
      </c>
      <c r="D10" s="13">
        <f>I10*J10*2*PI()/60/4</f>
        <v>29.579359150044159</v>
      </c>
      <c r="E10" s="16">
        <f>F10*G10*2*PI()/60</f>
        <v>-49.162369778466726</v>
      </c>
      <c r="F10" s="17">
        <f>I10*(30-K10)/(L10-K10)</f>
        <v>14.86642491227372</v>
      </c>
      <c r="G10" s="20">
        <f>-J10/I10*F10+J10</f>
        <v>-31.578947368421041</v>
      </c>
      <c r="H10" s="16">
        <v>1600</v>
      </c>
      <c r="I10" s="17">
        <f>H10/141.611932278125</f>
        <v>11.298482933328028</v>
      </c>
      <c r="J10" s="18">
        <v>100</v>
      </c>
      <c r="K10" s="18">
        <v>5</v>
      </c>
      <c r="L10" s="18">
        <v>24</v>
      </c>
      <c r="M10" s="5">
        <v>1.02</v>
      </c>
      <c r="N10" s="4" t="s">
        <v>18</v>
      </c>
    </row>
    <row r="11" spans="1:14" ht="23.25" x14ac:dyDescent="0.35">
      <c r="A11" s="11" t="s">
        <v>13</v>
      </c>
      <c r="B11" s="11" t="s">
        <v>14</v>
      </c>
      <c r="C11" s="11" t="s">
        <v>17</v>
      </c>
      <c r="D11" s="13">
        <f>I11*J11*2*PI()/60/4</f>
        <v>23.310827410568926</v>
      </c>
      <c r="E11" s="16">
        <f>F11*G11*2*PI()/60</f>
        <v>-64.195833298637098</v>
      </c>
      <c r="F11" s="17">
        <f>I11*(30-K11)/(L11-K11)</f>
        <v>15.568890202485919</v>
      </c>
      <c r="G11" s="20">
        <f>-J11/I11*F11+J11</f>
        <v>-39.375000000000014</v>
      </c>
      <c r="H11" s="16">
        <v>1501.1</v>
      </c>
      <c r="I11" s="17">
        <f>H11/141.611932278125</f>
        <v>10.600095457011689</v>
      </c>
      <c r="J11" s="18">
        <v>84</v>
      </c>
      <c r="K11" s="18">
        <v>1.8</v>
      </c>
      <c r="L11" s="18">
        <v>21</v>
      </c>
      <c r="M11" s="5">
        <v>0.81</v>
      </c>
      <c r="N11" s="4" t="s">
        <v>42</v>
      </c>
    </row>
    <row r="12" spans="1:14" ht="23.25" x14ac:dyDescent="0.35">
      <c r="A12" s="11" t="s">
        <v>1</v>
      </c>
      <c r="B12" s="11" t="s">
        <v>34</v>
      </c>
      <c r="C12" s="11" t="s">
        <v>2</v>
      </c>
      <c r="D12" s="13">
        <f>I12*J12*2*PI()/60/4</f>
        <v>36.881763440211309</v>
      </c>
      <c r="E12" s="16">
        <f>F12*G12*2*PI()/60</f>
        <v>-75.767235226986656</v>
      </c>
      <c r="F12" s="17">
        <f>I12*(30-K12)/(L12-K12)</f>
        <v>0.33954845030357889</v>
      </c>
      <c r="G12" s="20">
        <f>-J12/I12*F12+J12</f>
        <v>-2130.8411214953276</v>
      </c>
      <c r="H12" s="16">
        <v>35</v>
      </c>
      <c r="I12" s="17">
        <f>H12/141.611932278125</f>
        <v>0.24715431416655062</v>
      </c>
      <c r="J12" s="18">
        <v>5700</v>
      </c>
      <c r="K12" s="18">
        <v>0.6</v>
      </c>
      <c r="L12" s="18">
        <v>22</v>
      </c>
      <c r="M12" s="5">
        <v>0.78</v>
      </c>
      <c r="N12" s="4" t="s">
        <v>43</v>
      </c>
    </row>
    <row r="13" spans="1:14" ht="23.25" x14ac:dyDescent="0.35">
      <c r="A13" s="11" t="s">
        <v>1</v>
      </c>
      <c r="B13" s="11" t="s">
        <v>3</v>
      </c>
      <c r="C13" s="11" t="s">
        <v>4</v>
      </c>
      <c r="D13" s="13">
        <f>I13*J13*2*PI()/60/4</f>
        <v>36.881763440211309</v>
      </c>
      <c r="E13" s="16">
        <f>F13*G13*2*PI()/60</f>
        <v>-75.767235226986656</v>
      </c>
      <c r="F13" s="17">
        <f>I13*(30-K13)/(L13-K13)</f>
        <v>0.33954845030357889</v>
      </c>
      <c r="G13" s="20">
        <f>-J13/I13*F13+J13</f>
        <v>-2130.8411214953276</v>
      </c>
      <c r="H13" s="16">
        <v>35</v>
      </c>
      <c r="I13" s="17">
        <f>H13/141.611932278125</f>
        <v>0.24715431416655062</v>
      </c>
      <c r="J13" s="18">
        <v>5700</v>
      </c>
      <c r="K13" s="18">
        <v>0.6</v>
      </c>
      <c r="L13" s="18">
        <v>22</v>
      </c>
      <c r="M13" s="5">
        <v>1.02</v>
      </c>
      <c r="N13" s="4" t="s">
        <v>16</v>
      </c>
    </row>
    <row r="14" spans="1:14" ht="23.25" x14ac:dyDescent="0.35">
      <c r="A14" s="11" t="s">
        <v>13</v>
      </c>
      <c r="B14" s="11" t="s">
        <v>14</v>
      </c>
      <c r="C14" s="11" t="s">
        <v>15</v>
      </c>
      <c r="D14" s="13">
        <f>I14*J14*2*PI()/60/4</f>
        <v>23.310827410568926</v>
      </c>
      <c r="E14" s="16">
        <f>F14*G14*2*PI()/60</f>
        <v>-106.20698406958189</v>
      </c>
      <c r="F14" s="17">
        <f>I14*(30-K14)/(L14-K14)</f>
        <v>17.79301737426962</v>
      </c>
      <c r="G14" s="20">
        <f>-J14/I14*F14+J14</f>
        <v>-57</v>
      </c>
      <c r="H14" s="16">
        <v>1501.1</v>
      </c>
      <c r="I14" s="17">
        <f>H14/141.611932278125</f>
        <v>10.600095457011689</v>
      </c>
      <c r="J14" s="18">
        <v>84</v>
      </c>
      <c r="K14" s="18">
        <v>1.8</v>
      </c>
      <c r="L14" s="18">
        <v>18.600000000000001</v>
      </c>
      <c r="M14" s="5">
        <v>0.5</v>
      </c>
      <c r="N14" s="4" t="s">
        <v>36</v>
      </c>
    </row>
    <row r="15" spans="1:14" ht="23.25" x14ac:dyDescent="0.35">
      <c r="A15" s="11" t="s">
        <v>13</v>
      </c>
      <c r="B15" s="11" t="s">
        <v>19</v>
      </c>
      <c r="C15" s="11" t="s">
        <v>20</v>
      </c>
      <c r="D15" s="13">
        <f>I15*J15*2*PI()/60/4</f>
        <v>18.028619401951914</v>
      </c>
      <c r="E15" s="16">
        <f>F15*G15*2*PI()/60</f>
        <v>-1336.1210156779919</v>
      </c>
      <c r="F15" s="17">
        <f>I15*(30-K15)/(L15-K15)</f>
        <v>0.62800734304414951</v>
      </c>
      <c r="G15" s="20">
        <f>-J15/I15*F15+J15</f>
        <v>-20316.666666666668</v>
      </c>
      <c r="H15" s="16">
        <v>18.399999999999999</v>
      </c>
      <c r="I15" s="17">
        <f>H15/141.611932278125</f>
        <v>0.12993255373327231</v>
      </c>
      <c r="J15" s="18">
        <v>5300</v>
      </c>
      <c r="K15" s="18">
        <v>1</v>
      </c>
      <c r="L15" s="18">
        <v>7</v>
      </c>
      <c r="M15" s="5">
        <v>1.1000000000000001</v>
      </c>
      <c r="N15" s="4" t="s">
        <v>35</v>
      </c>
    </row>
  </sheetData>
  <sortState ref="A3:L15">
    <sortCondition descending="1" ref="E2:E15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2015 motor data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zaballos</dc:creator>
  <cp:lastModifiedBy>ken zaballos</cp:lastModifiedBy>
  <dcterms:created xsi:type="dcterms:W3CDTF">2015-11-12T01:56:13Z</dcterms:created>
  <dcterms:modified xsi:type="dcterms:W3CDTF">2016-11-06T22:59:19Z</dcterms:modified>
</cp:coreProperties>
</file>